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5775" activeTab="0"/>
  </bookViews>
  <sheets>
    <sheet name="DICAS" sheetId="1" r:id="rId1"/>
    <sheet name="Custo Produção" sheetId="2" r:id="rId2"/>
    <sheet name="Custo Prod Vendidos" sheetId="3" r:id="rId3"/>
  </sheets>
  <definedNames/>
  <calcPr fullCalcOnLoad="1"/>
</workbook>
</file>

<file path=xl/sharedStrings.xml><?xml version="1.0" encoding="utf-8"?>
<sst xmlns="http://schemas.openxmlformats.org/spreadsheetml/2006/main" count="91" uniqueCount="77">
  <si>
    <t>PLANILHA DE CUSTO DE PRODUÇÃO</t>
  </si>
  <si>
    <t>Vl. Total</t>
  </si>
  <si>
    <t>Produto A</t>
  </si>
  <si>
    <t>Produto B</t>
  </si>
  <si>
    <t>Produto C</t>
  </si>
  <si>
    <t>Modelo produzido por www.portaltributario.com.br</t>
  </si>
  <si>
    <t>Lançamentos contábeis:</t>
  </si>
  <si>
    <t>C. Estoques Matérias Primas</t>
  </si>
  <si>
    <t>C. Estoques Materiais Embalagem</t>
  </si>
  <si>
    <t>Histórico: pela transferência de custos apurados no mês a produtos em elaboração</t>
  </si>
  <si>
    <t>Histórico: pela transferência de custos apurados no mês a produtos acabados</t>
  </si>
  <si>
    <t>Valor da Transferência de Produção no mês</t>
  </si>
  <si>
    <t>Saldo Contábil Final em Elaboração</t>
  </si>
  <si>
    <t>Saldo Contábil Anterior de Produtos em Elaboração</t>
  </si>
  <si>
    <t>Saldo Contábil Acumulado de Prod. Elaboração</t>
  </si>
  <si>
    <t>Custo Unitário do Produto Acabado Transferido</t>
  </si>
  <si>
    <t>Débito</t>
  </si>
  <si>
    <t>Crédito</t>
  </si>
  <si>
    <t>Conciliação do Saldo em Estoque de Produtos Acabados:</t>
  </si>
  <si>
    <t>Saldo Inicial Contábil</t>
  </si>
  <si>
    <t>Custos Apurados no mês</t>
  </si>
  <si>
    <t>Transferências a Produtos Acabados</t>
  </si>
  <si>
    <t>Saldo Final em Elaboração</t>
  </si>
  <si>
    <t>Valor transferido Prod. Elaboração</t>
  </si>
  <si>
    <t>Valor apurado do Custo dos Produtos Vendidos</t>
  </si>
  <si>
    <t>Saldo Contábil Final</t>
  </si>
  <si>
    <t>Estoques Transferidos Prod. Elaboração (Unidades)</t>
  </si>
  <si>
    <t>Saldo Estoques Finais (Unidades)</t>
  </si>
  <si>
    <t>Estoques Baixados por Venda (Unidades)</t>
  </si>
  <si>
    <t>D. Custo dos Produtos Vendidos</t>
  </si>
  <si>
    <t>C. Estoques Produtos Acabados</t>
  </si>
  <si>
    <t>Custos Transferidos de Estoques Elaboração</t>
  </si>
  <si>
    <t>Custos Baixados a Custo Produtos Vendidos</t>
  </si>
  <si>
    <t>Saldo Final Contábil</t>
  </si>
  <si>
    <t>Custo Médio Unitário Estoques Finais R$</t>
  </si>
  <si>
    <t>TOTAL DO CUSTO DE PRODUÇÃO DO MÊS</t>
  </si>
  <si>
    <t>Digite as informações nos campos AMARELOS</t>
  </si>
  <si>
    <t>% de Acabamento dos Estoques em Elaboração Iniciais</t>
  </si>
  <si>
    <t>% de Acabamento dos Estoques em Elaboração Finais</t>
  </si>
  <si>
    <t>Produção Equivalente no mês (Unidades Transferidas Acabadas)</t>
  </si>
  <si>
    <t>Custo Unitário do Produto em Elaboração no Estoque Final</t>
  </si>
  <si>
    <t>D. Estoques de Produtos Acabados</t>
  </si>
  <si>
    <t>C. Estoques de Produtos em Elaboração</t>
  </si>
  <si>
    <t>C. Cta. Transferência - Gastos Gerais de Produção</t>
  </si>
  <si>
    <t>D. Estoques de Produtos em Elaboração</t>
  </si>
  <si>
    <t>CUSTOS APURADOS NA CONTA ESTOQUES EM ELABORAÇÃO</t>
  </si>
  <si>
    <t>PLANILHA DE CUSTO DE PRODUTOS VENDIDOS</t>
  </si>
  <si>
    <t>CUSTOS APURADOS NA CONTA ESTOQUES DE PRODUTOS ACABADOS</t>
  </si>
  <si>
    <t>Total dos Estoques Acumulados na Conta (R$)</t>
  </si>
  <si>
    <t>Saldo Estoques Iniciais de Produtos Acabados (Unidades)</t>
  </si>
  <si>
    <t>Total dos Estoques Acumulados na Conta (Unidades)</t>
  </si>
  <si>
    <t>Saldo Contábil Inicial de Estoques Produtos Acabados</t>
  </si>
  <si>
    <t>Produção Acabada Transferida no mês (Unidades)</t>
  </si>
  <si>
    <t>Matérias Primas transferidas para produção</t>
  </si>
  <si>
    <t>Gastos Gerais de Produção apurados no mês</t>
  </si>
  <si>
    <t>Materiais de Embalagem transferidos para produção</t>
  </si>
  <si>
    <t>C. Cta. Transferência - Mão de Obra da Produção</t>
  </si>
  <si>
    <t>Custo da Mão de Obra da Produção apurada no mês</t>
  </si>
  <si>
    <t>Conciliação do Saldo Contábil dos Estoques de Produtos em Elaboração:</t>
  </si>
  <si>
    <t>Distribuição do Saldo Final:</t>
  </si>
  <si>
    <t>Em unidades</t>
  </si>
  <si>
    <t>Em valor R$</t>
  </si>
  <si>
    <t>Custo Médio Unitário Final Apurado</t>
  </si>
  <si>
    <t>Mês/ANO</t>
  </si>
  <si>
    <t>Estoques Iniciais de Estoques de Prod. em Elaboração (Unidades)</t>
  </si>
  <si>
    <t>Estoques Finais de Estoques de Prod. em Elaboração (Unidades)</t>
  </si>
  <si>
    <t>Mês de</t>
  </si>
  <si>
    <t>Produção Equivalente no mês (Unidades Consideradas Acabadas)</t>
  </si>
  <si>
    <t>Produção Equivalente no mês (Unidades em Elaboração no Estoque)</t>
  </si>
  <si>
    <t>DICAS DE COMO APURAR CONTABILMENTE OS CUSTOS</t>
  </si>
  <si>
    <t>1. Estruture adequadamente as informações contábeis. Para saber como fazê-lo, sugerimos a seguinte obra:</t>
  </si>
  <si>
    <t>CONTABILIDADE DE CUSTOS</t>
  </si>
  <si>
    <t>2. Verifique se todos os custos estão sendo contabilizados adequadamente</t>
  </si>
  <si>
    <t>3. Dê especial atenção à metodologia de rateio dos custos indiretos</t>
  </si>
  <si>
    <t>4. Não esqueça de revisar o Plano de Contas, para ajustá-lo à necessidade de informações</t>
  </si>
  <si>
    <t>5. Utilize custos padrões para aferir a eficácia do sistema</t>
  </si>
  <si>
    <t>6. Não basta calcular custos. É preciso observar atentamente distorções e desperdícios - possibilitando gerenciar custos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</si>
</sst>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mmm\-yy"/>
    <numFmt numFmtId="168" formatCode="_(* #,##0.0000_);_(* \(#,##0.00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0.0%"/>
    <numFmt numFmtId="173" formatCode="[$€-2]\ #,##0.00_);[Red]\([$€-2]\ #,##0.00\)"/>
  </numFmts>
  <fonts count="5">
    <font>
      <sz val="12"/>
      <name val="Times New Roman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20" applyAlignment="1">
      <alignment/>
    </xf>
    <xf numFmtId="43" fontId="0" fillId="0" borderId="0" xfId="20" applyAlignment="1">
      <alignment horizontal="center"/>
    </xf>
    <xf numFmtId="165" fontId="0" fillId="0" borderId="0" xfId="20" applyNumberFormat="1" applyAlignment="1">
      <alignment/>
    </xf>
    <xf numFmtId="43" fontId="0" fillId="0" borderId="1" xfId="20" applyBorder="1" applyAlignment="1">
      <alignment/>
    </xf>
    <xf numFmtId="43" fontId="0" fillId="0" borderId="0" xfId="20" applyFont="1" applyAlignment="1">
      <alignment horizontal="center"/>
    </xf>
    <xf numFmtId="43" fontId="0" fillId="0" borderId="0" xfId="20" applyNumberFormat="1" applyAlignment="1">
      <alignment/>
    </xf>
    <xf numFmtId="43" fontId="0" fillId="2" borderId="2" xfId="20" applyFill="1" applyBorder="1" applyAlignment="1">
      <alignment/>
    </xf>
    <xf numFmtId="43" fontId="0" fillId="2" borderId="3" xfId="20" applyFill="1" applyBorder="1" applyAlignment="1">
      <alignment/>
    </xf>
    <xf numFmtId="43" fontId="0" fillId="2" borderId="4" xfId="20" applyFill="1" applyBorder="1" applyAlignment="1">
      <alignment/>
    </xf>
    <xf numFmtId="43" fontId="0" fillId="2" borderId="5" xfId="20" applyFill="1" applyBorder="1" applyAlignment="1">
      <alignment/>
    </xf>
    <xf numFmtId="43" fontId="0" fillId="2" borderId="0" xfId="20" applyFill="1" applyBorder="1" applyAlignment="1">
      <alignment/>
    </xf>
    <xf numFmtId="43" fontId="0" fillId="2" borderId="6" xfId="20" applyFill="1" applyBorder="1" applyAlignment="1">
      <alignment/>
    </xf>
    <xf numFmtId="43" fontId="0" fillId="2" borderId="7" xfId="20" applyFill="1" applyBorder="1" applyAlignment="1">
      <alignment/>
    </xf>
    <xf numFmtId="43" fontId="0" fillId="2" borderId="8" xfId="20" applyFill="1" applyBorder="1" applyAlignment="1">
      <alignment/>
    </xf>
    <xf numFmtId="43" fontId="0" fillId="2" borderId="9" xfId="20" applyFill="1" applyBorder="1" applyAlignment="1">
      <alignment/>
    </xf>
    <xf numFmtId="43" fontId="0" fillId="2" borderId="10" xfId="20" applyFill="1" applyBorder="1" applyAlignment="1">
      <alignment/>
    </xf>
    <xf numFmtId="43" fontId="0" fillId="2" borderId="11" xfId="20" applyFill="1" applyBorder="1" applyAlignment="1">
      <alignment/>
    </xf>
    <xf numFmtId="43" fontId="0" fillId="2" borderId="12" xfId="20" applyFill="1" applyBorder="1" applyAlignment="1">
      <alignment/>
    </xf>
    <xf numFmtId="165" fontId="0" fillId="2" borderId="2" xfId="20" applyNumberFormat="1" applyFill="1" applyBorder="1" applyAlignment="1">
      <alignment/>
    </xf>
    <xf numFmtId="165" fontId="0" fillId="2" borderId="3" xfId="20" applyNumberFormat="1" applyFill="1" applyBorder="1" applyAlignment="1">
      <alignment/>
    </xf>
    <xf numFmtId="165" fontId="0" fillId="2" borderId="4" xfId="20" applyNumberFormat="1" applyFill="1" applyBorder="1" applyAlignment="1">
      <alignment/>
    </xf>
    <xf numFmtId="165" fontId="0" fillId="2" borderId="7" xfId="20" applyNumberFormat="1" applyFill="1" applyBorder="1" applyAlignment="1">
      <alignment/>
    </xf>
    <xf numFmtId="165" fontId="0" fillId="2" borderId="8" xfId="20" applyNumberFormat="1" applyFill="1" applyBorder="1" applyAlignment="1">
      <alignment/>
    </xf>
    <xf numFmtId="165" fontId="0" fillId="2" borderId="9" xfId="20" applyNumberFormat="1" applyFill="1" applyBorder="1" applyAlignment="1">
      <alignment/>
    </xf>
    <xf numFmtId="165" fontId="0" fillId="2" borderId="0" xfId="20" applyNumberFormat="1" applyFill="1" applyBorder="1" applyAlignment="1">
      <alignment/>
    </xf>
    <xf numFmtId="165" fontId="0" fillId="2" borderId="5" xfId="20" applyNumberFormat="1" applyFill="1" applyBorder="1" applyAlignment="1">
      <alignment/>
    </xf>
    <xf numFmtId="165" fontId="0" fillId="2" borderId="6" xfId="20" applyNumberFormat="1" applyFill="1" applyBorder="1" applyAlignment="1">
      <alignment/>
    </xf>
    <xf numFmtId="9" fontId="0" fillId="2" borderId="2" xfId="19" applyFill="1" applyBorder="1" applyAlignment="1">
      <alignment/>
    </xf>
    <xf numFmtId="9" fontId="0" fillId="2" borderId="3" xfId="19" applyFill="1" applyBorder="1" applyAlignment="1">
      <alignment/>
    </xf>
    <xf numFmtId="9" fontId="0" fillId="2" borderId="4" xfId="19" applyFill="1" applyBorder="1" applyAlignment="1">
      <alignment/>
    </xf>
    <xf numFmtId="9" fontId="0" fillId="2" borderId="7" xfId="19" applyFill="1" applyBorder="1" applyAlignment="1">
      <alignment/>
    </xf>
    <xf numFmtId="9" fontId="0" fillId="2" borderId="8" xfId="19" applyFill="1" applyBorder="1" applyAlignment="1">
      <alignment/>
    </xf>
    <xf numFmtId="9" fontId="0" fillId="2" borderId="9" xfId="19" applyFill="1" applyBorder="1" applyAlignment="1">
      <alignment/>
    </xf>
    <xf numFmtId="0" fontId="0" fillId="2" borderId="1" xfId="0" applyFill="1" applyBorder="1" applyAlignment="1">
      <alignment/>
    </xf>
    <xf numFmtId="165" fontId="0" fillId="2" borderId="10" xfId="20" applyNumberFormat="1" applyFill="1" applyBorder="1" applyAlignment="1">
      <alignment/>
    </xf>
    <xf numFmtId="165" fontId="0" fillId="2" borderId="11" xfId="20" applyNumberFormat="1" applyFill="1" applyBorder="1" applyAlignment="1">
      <alignment/>
    </xf>
    <xf numFmtId="165" fontId="0" fillId="2" borderId="12" xfId="20" applyNumberFormat="1" applyFill="1" applyBorder="1" applyAlignment="1">
      <alignment/>
    </xf>
    <xf numFmtId="165" fontId="0" fillId="2" borderId="12" xfId="20" applyNumberFormat="1" applyFont="1" applyFill="1" applyBorder="1" applyAlignment="1">
      <alignment/>
    </xf>
    <xf numFmtId="165" fontId="0" fillId="0" borderId="0" xfId="20" applyNumberFormat="1" applyAlignment="1">
      <alignment horizontal="left" indent="2"/>
    </xf>
    <xf numFmtId="166" fontId="0" fillId="0" borderId="0" xfId="20" applyNumberFormat="1" applyAlignment="1">
      <alignment horizontal="left" indent="2"/>
    </xf>
    <xf numFmtId="43" fontId="0" fillId="0" borderId="0" xfId="20" applyFont="1" applyAlignment="1">
      <alignment/>
    </xf>
    <xf numFmtId="17" fontId="0" fillId="2" borderId="1" xfId="20" applyNumberFormat="1" applyFill="1" applyBorder="1" applyAlignment="1">
      <alignment/>
    </xf>
    <xf numFmtId="167" fontId="0" fillId="0" borderId="1" xfId="20" applyNumberFormat="1" applyBorder="1" applyAlignment="1">
      <alignment/>
    </xf>
    <xf numFmtId="17" fontId="0" fillId="0" borderId="1" xfId="20" applyNumberFormat="1" applyBorder="1" applyAlignment="1">
      <alignment/>
    </xf>
    <xf numFmtId="166" fontId="0" fillId="0" borderId="0" xfId="20" applyNumberFormat="1" applyAlignment="1">
      <alignment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decontabilidade.com.br/obras/custo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4.875" style="0" customWidth="1"/>
  </cols>
  <sheetData>
    <row r="1" ht="15.75">
      <c r="A1" t="s">
        <v>69</v>
      </c>
    </row>
    <row r="2" ht="15.75">
      <c r="A2" t="s">
        <v>70</v>
      </c>
    </row>
    <row r="3" ht="15.75">
      <c r="A3" s="48" t="s">
        <v>71</v>
      </c>
    </row>
    <row r="5" ht="15.75">
      <c r="A5" t="s">
        <v>72</v>
      </c>
    </row>
    <row r="7" ht="15.75">
      <c r="A7" t="s">
        <v>73</v>
      </c>
    </row>
    <row r="9" ht="15.75">
      <c r="A9" t="s">
        <v>74</v>
      </c>
    </row>
    <row r="11" ht="15.75">
      <c r="A11" t="s">
        <v>75</v>
      </c>
    </row>
    <row r="13" ht="15.75">
      <c r="A13" t="s">
        <v>76</v>
      </c>
    </row>
  </sheetData>
  <hyperlinks>
    <hyperlink ref="A3" r:id="rId1" display="http://www.portaldecontabilidade.com.br/obras/custos.htm"/>
  </hyperlinks>
  <printOptions/>
  <pageMargins left="0.75" right="0.75" top="1" bottom="1" header="0.492125985" footer="0.49212598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00390625" defaultRowHeight="15.75"/>
  <cols>
    <col min="1" max="1" width="43.375" style="0" customWidth="1"/>
    <col min="2" max="2" width="10.75390625" style="3" bestFit="1" customWidth="1"/>
    <col min="3" max="4" width="10.625" style="3" bestFit="1" customWidth="1"/>
    <col min="5" max="5" width="10.00390625" style="3" customWidth="1"/>
    <col min="6" max="6" width="9.00390625" style="3" customWidth="1"/>
  </cols>
  <sheetData>
    <row r="1" spans="1:5" ht="15.75">
      <c r="A1" s="2" t="s">
        <v>0</v>
      </c>
      <c r="D1" s="43" t="s">
        <v>63</v>
      </c>
      <c r="E1" s="44">
        <v>38626</v>
      </c>
    </row>
    <row r="2" ht="15.75">
      <c r="A2" s="2" t="s">
        <v>45</v>
      </c>
    </row>
    <row r="3" spans="1:5" ht="15.75">
      <c r="A3" s="36" t="s">
        <v>36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5.75">
      <c r="A4" t="s">
        <v>53</v>
      </c>
      <c r="B4" s="3">
        <f>SUM(C4:E4)</f>
        <v>14050</v>
      </c>
      <c r="C4" s="9">
        <v>5000</v>
      </c>
      <c r="D4" s="10">
        <v>4000</v>
      </c>
      <c r="E4" s="11">
        <v>5050</v>
      </c>
    </row>
    <row r="5" spans="1:5" ht="15.75">
      <c r="A5" t="s">
        <v>55</v>
      </c>
      <c r="B5" s="3">
        <f>SUM(C5:E5)</f>
        <v>2925</v>
      </c>
      <c r="C5" s="12">
        <v>1770</v>
      </c>
      <c r="D5" s="13">
        <v>400</v>
      </c>
      <c r="E5" s="14">
        <v>755</v>
      </c>
    </row>
    <row r="6" spans="1:5" ht="15.75">
      <c r="A6" t="s">
        <v>57</v>
      </c>
      <c r="B6" s="3">
        <f>SUM(C6:E6)</f>
        <v>5766</v>
      </c>
      <c r="C6" s="12">
        <v>2990</v>
      </c>
      <c r="D6" s="13">
        <v>988</v>
      </c>
      <c r="E6" s="14">
        <v>1788</v>
      </c>
    </row>
    <row r="7" spans="1:5" ht="15.75">
      <c r="A7" t="s">
        <v>54</v>
      </c>
      <c r="B7" s="3">
        <f>SUM(C7:E7)</f>
        <v>2265</v>
      </c>
      <c r="C7" s="15">
        <v>600</v>
      </c>
      <c r="D7" s="16">
        <v>888</v>
      </c>
      <c r="E7" s="17">
        <v>777</v>
      </c>
    </row>
    <row r="8" spans="1:5" ht="15.75">
      <c r="A8" t="s">
        <v>35</v>
      </c>
      <c r="B8" s="3">
        <f>SUM(B4:B7)</f>
        <v>25006</v>
      </c>
      <c r="C8" s="3">
        <f>SUM(C4:C7)</f>
        <v>10360</v>
      </c>
      <c r="D8" s="3">
        <f>SUM(D4:D7)</f>
        <v>6276</v>
      </c>
      <c r="E8" s="3">
        <f>SUM(E4:E7)</f>
        <v>8370</v>
      </c>
    </row>
    <row r="9" spans="1:5" ht="15.75">
      <c r="A9" t="s">
        <v>13</v>
      </c>
      <c r="B9" s="3">
        <f>SUM(C9:E9)</f>
        <v>2071.5</v>
      </c>
      <c r="C9" s="18">
        <v>1269.5</v>
      </c>
      <c r="D9" s="19">
        <v>635</v>
      </c>
      <c r="E9" s="20">
        <v>167</v>
      </c>
    </row>
    <row r="10" spans="1:5" ht="15.75">
      <c r="A10" t="s">
        <v>14</v>
      </c>
      <c r="B10" s="3">
        <f>SUM(C10:E10)</f>
        <v>27077.5</v>
      </c>
      <c r="C10" s="3">
        <f>C8+C9</f>
        <v>11629.5</v>
      </c>
      <c r="D10" s="3">
        <f>D8+D9</f>
        <v>6911</v>
      </c>
      <c r="E10" s="3">
        <f>E8+E9</f>
        <v>8537</v>
      </c>
    </row>
    <row r="12" spans="1:5" ht="15.75">
      <c r="A12" t="s">
        <v>64</v>
      </c>
      <c r="B12" s="5"/>
      <c r="C12" s="21">
        <v>500</v>
      </c>
      <c r="D12" s="22">
        <v>350</v>
      </c>
      <c r="E12" s="23">
        <v>28</v>
      </c>
    </row>
    <row r="13" spans="1:5" ht="15.75">
      <c r="A13" t="s">
        <v>52</v>
      </c>
      <c r="B13" s="5"/>
      <c r="C13" s="28">
        <v>1800</v>
      </c>
      <c r="D13" s="27">
        <v>2500</v>
      </c>
      <c r="E13" s="29">
        <v>890</v>
      </c>
    </row>
    <row r="14" spans="1:5" ht="15.75">
      <c r="A14" t="s">
        <v>65</v>
      </c>
      <c r="B14" s="5"/>
      <c r="C14" s="24">
        <v>400</v>
      </c>
      <c r="D14" s="25">
        <v>390</v>
      </c>
      <c r="E14" s="26">
        <v>75</v>
      </c>
    </row>
    <row r="15" spans="2:5" ht="15.75">
      <c r="B15" s="5"/>
      <c r="C15" s="5"/>
      <c r="D15" s="5"/>
      <c r="E15" s="5"/>
    </row>
    <row r="16" spans="1:5" ht="15.75">
      <c r="A16" t="s">
        <v>37</v>
      </c>
      <c r="B16" s="5"/>
      <c r="C16" s="30">
        <v>0.44</v>
      </c>
      <c r="D16" s="31">
        <v>0.72</v>
      </c>
      <c r="E16" s="32">
        <v>0.62</v>
      </c>
    </row>
    <row r="17" spans="1:5" ht="15.75">
      <c r="A17" t="s">
        <v>38</v>
      </c>
      <c r="B17" s="5"/>
      <c r="C17" s="33">
        <v>0.51</v>
      </c>
      <c r="D17" s="34">
        <v>0.45</v>
      </c>
      <c r="E17" s="35">
        <v>0.69</v>
      </c>
    </row>
    <row r="18" spans="1:5" ht="15.75">
      <c r="A18" t="s">
        <v>67</v>
      </c>
      <c r="B18" s="3"/>
      <c r="C18" s="5">
        <f>ROUND(C14*C17+C13-C12*C16,0)</f>
        <v>1784</v>
      </c>
      <c r="D18" s="5">
        <f>ROUND(D14*D17+D13-D12*D16,0)</f>
        <v>2424</v>
      </c>
      <c r="E18" s="5">
        <f>ROUND(E14*E17+E13-E12*E16,0)</f>
        <v>924</v>
      </c>
    </row>
    <row r="19" spans="1:5" ht="15.75">
      <c r="A19" t="s">
        <v>39</v>
      </c>
      <c r="B19" s="3"/>
      <c r="C19" s="5">
        <f>(ROUND((C13-C12*C16),0))</f>
        <v>1580</v>
      </c>
      <c r="D19" s="5">
        <f>(ROUND((D13-D12*D16),0))</f>
        <v>2248</v>
      </c>
      <c r="E19" s="5">
        <f>(ROUND((E13-E12*E16),0))</f>
        <v>873</v>
      </c>
    </row>
    <row r="20" spans="1:5" ht="15.75">
      <c r="A20" t="s">
        <v>68</v>
      </c>
      <c r="B20" s="3"/>
      <c r="C20" s="5">
        <f>C18-C19</f>
        <v>204</v>
      </c>
      <c r="D20" s="5">
        <f>D18-D19</f>
        <v>176</v>
      </c>
      <c r="E20" s="5">
        <f>E18-E19</f>
        <v>51</v>
      </c>
    </row>
    <row r="21" spans="1:5" ht="15.75">
      <c r="A21" t="s">
        <v>11</v>
      </c>
      <c r="B21" s="3">
        <f>SUM(C21:E21)</f>
        <v>24774.68</v>
      </c>
      <c r="C21" s="6">
        <f>ROUND(C10/C18*C19,2)</f>
        <v>10299.67</v>
      </c>
      <c r="D21" s="6">
        <f>ROUND(D10/D18*D19,2)</f>
        <v>6409.21</v>
      </c>
      <c r="E21" s="6">
        <f>ROUND(E10/E18*E19,2)</f>
        <v>8065.8</v>
      </c>
    </row>
    <row r="22" spans="1:5" ht="15.75">
      <c r="A22" t="s">
        <v>12</v>
      </c>
      <c r="B22" s="3">
        <f>SUM(C22:E22)</f>
        <v>2302.8199999999997</v>
      </c>
      <c r="C22" s="3">
        <f>ROUND(C10-C21,2)</f>
        <v>1329.83</v>
      </c>
      <c r="D22" s="3">
        <f>ROUND(D10-D21,2)</f>
        <v>501.79</v>
      </c>
      <c r="E22" s="3">
        <f>ROUND(E10-E21,2)</f>
        <v>471.2</v>
      </c>
    </row>
    <row r="23" spans="1:5" ht="15.75">
      <c r="A23" t="s">
        <v>15</v>
      </c>
      <c r="B23" s="3"/>
      <c r="C23" s="47">
        <f aca="true" t="shared" si="0" ref="C23:E24">C21/C13</f>
        <v>5.722038888888889</v>
      </c>
      <c r="D23" s="47">
        <f t="shared" si="0"/>
        <v>2.563684</v>
      </c>
      <c r="E23" s="47">
        <f t="shared" si="0"/>
        <v>9.062696629213484</v>
      </c>
    </row>
    <row r="24" spans="1:5" ht="15.75">
      <c r="A24" t="s">
        <v>40</v>
      </c>
      <c r="B24" s="3"/>
      <c r="C24" s="47">
        <f t="shared" si="0"/>
        <v>3.324575</v>
      </c>
      <c r="D24" s="47">
        <f t="shared" si="0"/>
        <v>1.2866410256410257</v>
      </c>
      <c r="E24" s="47">
        <f t="shared" si="0"/>
        <v>6.282666666666667</v>
      </c>
    </row>
    <row r="26" spans="1:5" ht="15.75">
      <c r="A26" t="s">
        <v>6</v>
      </c>
      <c r="B26" s="7" t="s">
        <v>16</v>
      </c>
      <c r="C26" s="7" t="s">
        <v>17</v>
      </c>
      <c r="D26" s="3" t="str">
        <f>D1</f>
        <v>Mês/ANO</v>
      </c>
      <c r="E26" s="45">
        <f>E1</f>
        <v>38626</v>
      </c>
    </row>
    <row r="27" spans="1:2" ht="15.75">
      <c r="A27" t="s">
        <v>44</v>
      </c>
      <c r="B27" s="3">
        <f>SUM(C28:C31)</f>
        <v>25006</v>
      </c>
    </row>
    <row r="28" spans="1:3" ht="15.75">
      <c r="A28" t="s">
        <v>7</v>
      </c>
      <c r="B28" s="3"/>
      <c r="C28" s="3">
        <f>B4</f>
        <v>14050</v>
      </c>
    </row>
    <row r="29" spans="1:3" ht="15.75">
      <c r="A29" t="s">
        <v>8</v>
      </c>
      <c r="B29" s="3"/>
      <c r="C29" s="3">
        <f>B5</f>
        <v>2925</v>
      </c>
    </row>
    <row r="30" spans="1:3" ht="15.75">
      <c r="A30" t="s">
        <v>56</v>
      </c>
      <c r="B30" s="3"/>
      <c r="C30" s="3">
        <f>B6</f>
        <v>5766</v>
      </c>
    </row>
    <row r="31" spans="1:3" ht="15.75">
      <c r="A31" t="s">
        <v>43</v>
      </c>
      <c r="B31" s="3"/>
      <c r="C31" s="3">
        <f>B7</f>
        <v>2265</v>
      </c>
    </row>
    <row r="32" ht="15.75">
      <c r="A32" t="s">
        <v>9</v>
      </c>
    </row>
    <row r="33" ht="15.75"/>
    <row r="34" spans="1:2" ht="15.75">
      <c r="A34" t="s">
        <v>41</v>
      </c>
      <c r="B34" s="3">
        <f>B21</f>
        <v>24774.68</v>
      </c>
    </row>
    <row r="35" spans="1:3" ht="15.75">
      <c r="A35" t="s">
        <v>42</v>
      </c>
      <c r="B35" s="3"/>
      <c r="C35" s="3">
        <f>B34</f>
        <v>24774.68</v>
      </c>
    </row>
    <row r="36" ht="15.75">
      <c r="A36" t="s">
        <v>10</v>
      </c>
    </row>
    <row r="38" ht="15.75">
      <c r="A38" t="s">
        <v>58</v>
      </c>
    </row>
    <row r="39" spans="1:2" ht="15.75">
      <c r="A39" t="s">
        <v>19</v>
      </c>
      <c r="B39" s="3">
        <f>B9</f>
        <v>2071.5</v>
      </c>
    </row>
    <row r="40" spans="1:2" ht="15.75">
      <c r="A40" t="s">
        <v>20</v>
      </c>
      <c r="B40" s="3">
        <f>B27</f>
        <v>25006</v>
      </c>
    </row>
    <row r="41" spans="1:2" ht="15.75">
      <c r="A41" t="s">
        <v>21</v>
      </c>
      <c r="B41" s="3">
        <f>-C35</f>
        <v>-24774.68</v>
      </c>
    </row>
    <row r="42" spans="1:2" ht="15.75">
      <c r="A42" t="s">
        <v>22</v>
      </c>
      <c r="B42" s="3">
        <f>SUM(B39:B41)</f>
        <v>2302.8199999999997</v>
      </c>
    </row>
    <row r="43" spans="1:5" ht="15.75">
      <c r="A43" t="s">
        <v>59</v>
      </c>
      <c r="B43" s="3"/>
      <c r="C43" s="3" t="str">
        <f>C3</f>
        <v>Produto A</v>
      </c>
      <c r="D43" s="3" t="str">
        <f>D3</f>
        <v>Produto B</v>
      </c>
      <c r="E43" s="3" t="str">
        <f>E3</f>
        <v>Produto C</v>
      </c>
    </row>
    <row r="44" spans="1:5" ht="15.75">
      <c r="A44" t="s">
        <v>60</v>
      </c>
      <c r="C44" s="41">
        <f>C14</f>
        <v>400</v>
      </c>
      <c r="D44" s="41">
        <f>D14</f>
        <v>390</v>
      </c>
      <c r="E44" s="41">
        <f>E14</f>
        <v>75</v>
      </c>
    </row>
    <row r="45" spans="1:5" ht="15.75">
      <c r="A45" t="s">
        <v>62</v>
      </c>
      <c r="C45" s="42">
        <f>C24</f>
        <v>3.324575</v>
      </c>
      <c r="D45" s="42">
        <f>D24</f>
        <v>1.2866410256410257</v>
      </c>
      <c r="E45" s="42">
        <f>E24</f>
        <v>6.282666666666667</v>
      </c>
    </row>
    <row r="46" spans="1:5" ht="15.75">
      <c r="A46" t="s">
        <v>61</v>
      </c>
      <c r="B46" s="3">
        <f>SUM(C46:E46)</f>
        <v>2302.8199999999997</v>
      </c>
      <c r="C46" s="3">
        <f>C44*C45</f>
        <v>1329.83</v>
      </c>
      <c r="D46" s="3">
        <f>D44*D45</f>
        <v>501.79</v>
      </c>
      <c r="E46" s="3">
        <f>E44*E45</f>
        <v>471.2</v>
      </c>
    </row>
    <row r="47" ht="15.75"/>
    <row r="48" ht="15.75">
      <c r="A48" s="1" t="s">
        <v>5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&amp;CCUSTO DE PRODUÇÃO APURADO</oddHead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9.00390625" defaultRowHeight="15.75"/>
  <cols>
    <col min="1" max="1" width="43.125" style="0" customWidth="1"/>
    <col min="2" max="2" width="10.75390625" style="3" bestFit="1" customWidth="1"/>
    <col min="3" max="4" width="10.125" style="3" bestFit="1" customWidth="1"/>
    <col min="5" max="5" width="10.00390625" style="3" customWidth="1"/>
  </cols>
  <sheetData>
    <row r="1" spans="1:5" ht="15.75">
      <c r="A1" s="2" t="s">
        <v>46</v>
      </c>
      <c r="D1" s="7" t="s">
        <v>66</v>
      </c>
      <c r="E1" s="46">
        <f>'Custo Produção'!E1</f>
        <v>38626</v>
      </c>
    </row>
    <row r="2" ht="15.75">
      <c r="A2" s="2" t="s">
        <v>47</v>
      </c>
    </row>
    <row r="3" spans="1:5" ht="15.75">
      <c r="A3" s="36" t="s">
        <v>36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5.75">
      <c r="A4" t="s">
        <v>51</v>
      </c>
      <c r="B4" s="3">
        <f>SUM(C4:E4)</f>
        <v>13750</v>
      </c>
      <c r="C4" s="18">
        <v>4700</v>
      </c>
      <c r="D4" s="19">
        <v>4000</v>
      </c>
      <c r="E4" s="20">
        <v>5050</v>
      </c>
    </row>
    <row r="5" spans="1:5" ht="15.75">
      <c r="A5" t="s">
        <v>23</v>
      </c>
      <c r="B5" s="3">
        <f>SUM(C5:E5)</f>
        <v>24774.68</v>
      </c>
      <c r="C5" s="3">
        <f>'Custo Produção'!C21</f>
        <v>10299.67</v>
      </c>
      <c r="D5" s="3">
        <f>'Custo Produção'!D21</f>
        <v>6409.21</v>
      </c>
      <c r="E5" s="3">
        <f>'Custo Produção'!E21</f>
        <v>8065.8</v>
      </c>
    </row>
    <row r="6" spans="1:5" ht="15.75">
      <c r="A6" t="s">
        <v>48</v>
      </c>
      <c r="B6" s="3">
        <f>SUM(C6:E6)</f>
        <v>38524.67999999999</v>
      </c>
      <c r="C6" s="3">
        <f>C4+C5</f>
        <v>14999.67</v>
      </c>
      <c r="D6" s="3">
        <f>D4+D5</f>
        <v>10409.21</v>
      </c>
      <c r="E6" s="3">
        <f>E4+E5</f>
        <v>13115.8</v>
      </c>
    </row>
    <row r="7" spans="1:5" ht="15.75">
      <c r="A7" t="s">
        <v>24</v>
      </c>
      <c r="B7" s="3">
        <f>SUM(C7:E7)</f>
        <v>22029.40500551724</v>
      </c>
      <c r="C7" s="3">
        <f>C15*C13</f>
        <v>8565.52584</v>
      </c>
      <c r="D7" s="3">
        <f>D15*D13</f>
        <v>6453.7101999999995</v>
      </c>
      <c r="E7" s="3">
        <f>E15*E13</f>
        <v>7010.168965517241</v>
      </c>
    </row>
    <row r="8" spans="1:5" ht="15.75">
      <c r="A8" t="s">
        <v>25</v>
      </c>
      <c r="B8" s="3">
        <f>SUM(C8:E8)</f>
        <v>16495.27499448276</v>
      </c>
      <c r="C8" s="3">
        <f>C6-C7</f>
        <v>6434.14416</v>
      </c>
      <c r="D8" s="3">
        <f>D6-D7</f>
        <v>3955.4997999999996</v>
      </c>
      <c r="E8" s="3">
        <f>E6-E7</f>
        <v>6105.631034482758</v>
      </c>
    </row>
    <row r="10" spans="1:5" ht="15.75">
      <c r="A10" t="s">
        <v>49</v>
      </c>
      <c r="C10" s="37">
        <v>825</v>
      </c>
      <c r="D10" s="38">
        <v>1500</v>
      </c>
      <c r="E10" s="39">
        <v>560</v>
      </c>
    </row>
    <row r="11" spans="1:5" ht="15.75">
      <c r="A11" t="s">
        <v>26</v>
      </c>
      <c r="C11" s="5">
        <f>'Custo Produção'!C13</f>
        <v>1800</v>
      </c>
      <c r="D11" s="5">
        <f>'Custo Produção'!D13</f>
        <v>2500</v>
      </c>
      <c r="E11" s="5">
        <f>'Custo Produção'!E13</f>
        <v>890</v>
      </c>
    </row>
    <row r="12" spans="1:5" ht="15.75">
      <c r="A12" t="s">
        <v>50</v>
      </c>
      <c r="C12" s="5">
        <f>SUM(C10:C11)</f>
        <v>2625</v>
      </c>
      <c r="D12" s="5">
        <f>SUM(D10:D11)</f>
        <v>4000</v>
      </c>
      <c r="E12" s="5">
        <f>SUM(E10:E11)</f>
        <v>1450</v>
      </c>
    </row>
    <row r="13" spans="1:5" ht="15.75">
      <c r="A13" t="s">
        <v>28</v>
      </c>
      <c r="C13" s="37">
        <v>1499</v>
      </c>
      <c r="D13" s="38">
        <v>2480</v>
      </c>
      <c r="E13" s="40">
        <v>775</v>
      </c>
    </row>
    <row r="14" spans="1:5" ht="15.75">
      <c r="A14" t="s">
        <v>27</v>
      </c>
      <c r="C14" s="5">
        <f>C12-C13</f>
        <v>1126</v>
      </c>
      <c r="D14" s="5">
        <f>D12-D13</f>
        <v>1520</v>
      </c>
      <c r="E14" s="5">
        <f>E12-E13</f>
        <v>675</v>
      </c>
    </row>
    <row r="15" spans="1:5" ht="15.75">
      <c r="A15" t="s">
        <v>34</v>
      </c>
      <c r="B15" s="5"/>
      <c r="C15" s="47">
        <f>C6/C12</f>
        <v>5.71416</v>
      </c>
      <c r="D15" s="47">
        <f>D6/D12</f>
        <v>2.6023025</v>
      </c>
      <c r="E15" s="47">
        <f>E6/E12</f>
        <v>9.045379310344828</v>
      </c>
    </row>
    <row r="16" spans="2:5" ht="15.75">
      <c r="B16" s="5"/>
      <c r="C16" s="8"/>
      <c r="D16" s="8"/>
      <c r="E16" s="8"/>
    </row>
    <row r="17" spans="1:3" ht="15.75">
      <c r="A17" t="s">
        <v>6</v>
      </c>
      <c r="B17" s="7" t="s">
        <v>16</v>
      </c>
      <c r="C17" s="7" t="s">
        <v>17</v>
      </c>
    </row>
    <row r="18" spans="1:2" ht="15.75">
      <c r="A18" t="s">
        <v>29</v>
      </c>
      <c r="B18" s="3">
        <f>B7</f>
        <v>22029.40500551724</v>
      </c>
    </row>
    <row r="19" spans="1:3" ht="15.75">
      <c r="A19" t="s">
        <v>30</v>
      </c>
      <c r="B19" s="7"/>
      <c r="C19" s="7">
        <f>B7</f>
        <v>22029.40500551724</v>
      </c>
    </row>
    <row r="21" ht="15.75">
      <c r="A21" t="s">
        <v>18</v>
      </c>
    </row>
    <row r="22" spans="1:2" ht="15.75">
      <c r="A22" t="s">
        <v>19</v>
      </c>
      <c r="B22" s="3">
        <f>B4</f>
        <v>13750</v>
      </c>
    </row>
    <row r="23" spans="1:2" ht="15.75">
      <c r="A23" t="s">
        <v>31</v>
      </c>
      <c r="B23" s="3">
        <f>B5</f>
        <v>24774.68</v>
      </c>
    </row>
    <row r="24" spans="1:2" ht="15.75">
      <c r="A24" t="s">
        <v>32</v>
      </c>
      <c r="B24" s="3">
        <f>B7</f>
        <v>22029.40500551724</v>
      </c>
    </row>
    <row r="25" spans="1:2" ht="15.75">
      <c r="A25" t="s">
        <v>33</v>
      </c>
      <c r="B25" s="3">
        <f>B22+B23-B24</f>
        <v>16495.27499448276</v>
      </c>
    </row>
    <row r="26" spans="1:5" ht="15.75">
      <c r="A26" t="s">
        <v>59</v>
      </c>
      <c r="C26" s="3" t="str">
        <f>C3</f>
        <v>Produto A</v>
      </c>
      <c r="D26" s="3" t="str">
        <f>D3</f>
        <v>Produto B</v>
      </c>
      <c r="E26" s="3" t="str">
        <f>E3</f>
        <v>Produto C</v>
      </c>
    </row>
    <row r="27" spans="1:5" s="3" customFormat="1" ht="15.75">
      <c r="A27" t="s">
        <v>60</v>
      </c>
      <c r="C27" s="41">
        <f aca="true" t="shared" si="0" ref="C27:E28">C14</f>
        <v>1126</v>
      </c>
      <c r="D27" s="41">
        <f t="shared" si="0"/>
        <v>1520</v>
      </c>
      <c r="E27" s="41">
        <f t="shared" si="0"/>
        <v>675</v>
      </c>
    </row>
    <row r="28" spans="1:5" s="3" customFormat="1" ht="15.75">
      <c r="A28" t="s">
        <v>62</v>
      </c>
      <c r="C28" s="42">
        <f t="shared" si="0"/>
        <v>5.71416</v>
      </c>
      <c r="D28" s="42">
        <f t="shared" si="0"/>
        <v>2.6023025</v>
      </c>
      <c r="E28" s="42">
        <f t="shared" si="0"/>
        <v>9.045379310344828</v>
      </c>
    </row>
    <row r="29" spans="1:5" s="3" customFormat="1" ht="15.75">
      <c r="A29" t="s">
        <v>61</v>
      </c>
      <c r="B29" s="3">
        <f>SUM(C29:E29)</f>
        <v>16495.27499448276</v>
      </c>
      <c r="C29" s="3">
        <f>C27*C28</f>
        <v>6434.14416</v>
      </c>
      <c r="D29" s="3">
        <f>D27*D28</f>
        <v>3955.4998</v>
      </c>
      <c r="E29" s="3">
        <f>E27*E28</f>
        <v>6105.631034482759</v>
      </c>
    </row>
    <row r="31" ht="15.75">
      <c r="A31" s="1" t="s">
        <v>5</v>
      </c>
    </row>
  </sheetData>
  <printOptions horizontalCentered="1"/>
  <pageMargins left="0.7874015748031497" right="0.7874015748031497" top="0.787401574803149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WWW.PORTALTRIBUTARIO.COM.BR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PLANILHAS DE CUSTO DE PRODUÇÃO E CUSTO DOS PRODUTOS VENDIDOS</dc:title>
  <dc:subject/>
  <dc:creator>PORTAL TRIBUTÁRIO</dc:creator>
  <cp:keywords/>
  <dc:description/>
  <cp:lastModifiedBy>Júlio César Zanluca</cp:lastModifiedBy>
  <cp:lastPrinted>2001-11-23T14:30:21Z</cp:lastPrinted>
  <dcterms:created xsi:type="dcterms:W3CDTF">2000-09-05T16:33:53Z</dcterms:created>
  <dcterms:modified xsi:type="dcterms:W3CDTF">2005-06-28T12:09:42Z</dcterms:modified>
  <cp:category/>
  <cp:version/>
  <cp:contentType/>
  <cp:contentStatus/>
</cp:coreProperties>
</file>